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820" activeTab="0"/>
  </bookViews>
  <sheets>
    <sheet name="Факт 2016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<sst xmlns="http://schemas.openxmlformats.org/spreadsheetml/2006/main" count="34" uniqueCount="32">
  <si>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ООО "СОЦИУМ-СООРУЖЕНИЕ"</t>
  </si>
  <si>
    <t xml:space="preserve">Отпуск в сеть </t>
  </si>
  <si>
    <t>Потери ЭЭ в сетях</t>
  </si>
  <si>
    <t>Покупка потерь</t>
  </si>
  <si>
    <t>Полезный отпуск</t>
  </si>
  <si>
    <t>Услуги по передаче ЭЭ</t>
  </si>
  <si>
    <t>Доходы от услуги за вычетом стоимости потерь</t>
  </si>
  <si>
    <t>%</t>
  </si>
  <si>
    <t>Кол-во 1
согл. ФСТ</t>
  </si>
  <si>
    <t>Кол-во 2
превыш.</t>
  </si>
  <si>
    <t>Цена 1</t>
  </si>
  <si>
    <t>Цена 2</t>
  </si>
  <si>
    <t>Итого без НДС</t>
  </si>
  <si>
    <t>Итого с НДС</t>
  </si>
  <si>
    <t>Полезный отпуск 1-ой ценовой категории потребителей</t>
  </si>
  <si>
    <t>Одност. тариф на услуги по передаче, руб./кВт*ч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</si>
  <si>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</si>
  <si>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</si>
  <si>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</si>
  <si>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</si>
  <si>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</si>
  <si>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</si>
  <si>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</si>
  <si>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</si>
  <si>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</si>
  <si>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</si>
  <si>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</si>
  <si>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</si>
  <si>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</si>
  <si>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Кол-во всего</t>
  </si>
  <si>
    <t>2016
факт</t>
  </si>
  <si>
    <t>Фактические балансовые данные по виду деятельности "Передача электроэнергии" за 2016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</si>
</sst>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_-* #,##0.00_р_._-;\-* #,##0.00_р_._-;_-* &quot;-&quot;??_р_._-;_-@_-"/>
    <numFmt numFmtId="166" formatCode="0.00000"/>
    <numFmt numFmtId="167" formatCode="_-* #,##0.00[$€-1]_-;\-* #,##0.00[$€-1]_-;_-* &quot;-&quot;??[$€-1]_-"/>
    <numFmt numFmtId="168" formatCode="&quot;$&quot;#,##0_);[Red]\(&quot;$&quot;#,##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1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67" fontId="9" fillId="0" borderId="0">
      <alignment/>
      <protection/>
    </xf>
    <xf numFmtId="0" fontId="9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1" applyNumberFormat="0" applyAlignment="0">
      <protection locked="0"/>
    </xf>
    <xf numFmtId="168" fontId="12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/>
    <xf numFmtId="0" fontId="11" fillId="20" borderId="1" applyNumberFormat="0" applyAlignment="0"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21" borderId="2" applyNumberFormat="0">
      <alignment horizontal="center" vertic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3" applyNumberFormat="0" applyAlignment="0" applyProtection="0"/>
    <xf numFmtId="0" fontId="19" fillId="29" borderId="1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Border="0">
      <alignment horizontal="center" vertical="center" wrapText="1"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8" applyBorder="0">
      <alignment horizontal="center" vertical="center" wrapText="1"/>
      <protection/>
    </xf>
    <xf numFmtId="4" fontId="24" fillId="31" borderId="9" applyBorder="0">
      <alignment horizontal="right"/>
      <protection/>
    </xf>
    <xf numFmtId="0" fontId="47" fillId="0" borderId="10" applyNumberFormat="0" applyFill="0" applyAlignment="0" applyProtection="0"/>
    <xf numFmtId="0" fontId="48" fillId="32" borderId="11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49" fontId="24" fillId="0" borderId="0" applyBorder="0">
      <alignment vertical="top"/>
      <protection/>
    </xf>
    <xf numFmtId="49" fontId="2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34" borderId="0" applyNumberFormat="0" applyBorder="0" applyAlignment="0">
      <protection/>
    </xf>
    <xf numFmtId="0" fontId="26" fillId="0" borderId="0">
      <alignment/>
      <protection/>
    </xf>
    <xf numFmtId="49" fontId="24" fillId="34" borderId="0" applyBorder="0">
      <alignment vertical="top"/>
      <protection/>
    </xf>
    <xf numFmtId="0" fontId="24" fillId="0" borderId="0">
      <alignment horizontal="left" vertical="center"/>
      <protection/>
    </xf>
    <xf numFmtId="0" fontId="24" fillId="0" borderId="0">
      <alignment horizontal="left" vertical="center"/>
      <protection/>
    </xf>
    <xf numFmtId="49" fontId="24" fillId="0" borderId="0" applyBorder="0">
      <alignment vertical="top"/>
      <protection/>
    </xf>
    <xf numFmtId="0" fontId="5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9" fillId="0" borderId="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24" fillId="37" borderId="0" applyBorder="0">
      <alignment horizontal="right"/>
      <protection/>
    </xf>
    <xf numFmtId="4" fontId="24" fillId="37" borderId="14" applyBorder="0">
      <alignment horizontal="right"/>
      <protection/>
    </xf>
    <xf numFmtId="4" fontId="24" fillId="37" borderId="9" applyFont="0" applyBorder="0">
      <alignment horizontal="right"/>
      <protection/>
    </xf>
    <xf numFmtId="0" fontId="55" fillId="38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6" fillId="0" borderId="0" xfId="87" applyFont="1">
      <alignment/>
      <protection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39" borderId="9" xfId="0" applyFont="1" applyFill="1" applyBorder="1" applyAlignment="1">
      <alignment horizontal="center" vertical="center" wrapText="1"/>
    </xf>
    <xf numFmtId="0" fontId="47" fillId="7" borderId="9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4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3" fontId="0" fillId="2" borderId="9" xfId="0" applyNumberFormat="1" applyFill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3" fontId="0" fillId="39" borderId="9" xfId="0" applyNumberFormat="1" applyFill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3" fontId="6" fillId="39" borderId="9" xfId="0" applyNumberFormat="1" applyFont="1" applyFill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164" fontId="0" fillId="0" borderId="9" xfId="0" applyNumberFormat="1" applyBorder="1" applyAlignment="1">
      <alignment horizontal="right" vertical="center" wrapText="1"/>
    </xf>
    <xf numFmtId="4" fontId="0" fillId="7" borderId="9" xfId="0" applyNumberFormat="1" applyFill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166" fontId="0" fillId="39" borderId="9" xfId="0" applyNumberFormat="1" applyFill="1" applyBorder="1" applyAlignment="1">
      <alignment horizontal="center" vertical="center" wrapText="1"/>
    </xf>
    <xf numFmtId="165" fontId="0" fillId="39" borderId="16" xfId="0" applyNumberFormat="1" applyFill="1" applyBorder="1" applyAlignment="1">
      <alignment horizontal="center" vertical="center" wrapText="1"/>
    </xf>
    <xf numFmtId="165" fontId="6" fillId="4" borderId="17" xfId="0" applyNumberFormat="1" applyFont="1" applyFill="1" applyBorder="1" applyAlignment="1">
      <alignment horizontal="right" vertical="center" wrapText="1"/>
    </xf>
    <xf numFmtId="165" fontId="0" fillId="0" borderId="19" xfId="0" applyNumberFormat="1" applyBorder="1" applyAlignment="1">
      <alignment horizontal="center" vertical="center" wrapText="1"/>
    </xf>
    <xf numFmtId="164" fontId="0" fillId="39" borderId="9" xfId="0" applyNumberFormat="1" applyFill="1" applyBorder="1" applyAlignment="1">
      <alignment horizontal="right" vertical="center" wrapText="1"/>
    </xf>
    <xf numFmtId="3" fontId="6" fillId="0" borderId="18" xfId="87" applyNumberFormat="1" applyFont="1" applyBorder="1" applyAlignment="1">
      <alignment horizontal="right" vertical="center" wrapText="1"/>
      <protection/>
    </xf>
    <xf numFmtId="164" fontId="0" fillId="39" borderId="9" xfId="87" applyNumberFormat="1" applyFill="1" applyBorder="1" applyAlignment="1">
      <alignment horizontal="right" vertical="center" wrapText="1"/>
      <protection/>
    </xf>
    <xf numFmtId="164" fontId="0" fillId="0" borderId="9" xfId="87" applyNumberFormat="1" applyBorder="1" applyAlignment="1">
      <alignment horizontal="right" vertical="center" wrapText="1"/>
      <protection/>
    </xf>
    <xf numFmtId="3" fontId="6" fillId="2" borderId="9" xfId="0" applyNumberFormat="1" applyFont="1" applyFill="1" applyBorder="1" applyAlignment="1">
      <alignment horizontal="right" vertical="center" wrapText="1"/>
    </xf>
    <xf numFmtId="164" fontId="6" fillId="39" borderId="9" xfId="87" applyNumberFormat="1" applyFont="1" applyFill="1" applyBorder="1" applyAlignment="1">
      <alignment horizontal="right" vertical="center" wrapText="1"/>
      <protection/>
    </xf>
    <xf numFmtId="164" fontId="6" fillId="0" borderId="9" xfId="87" applyNumberFormat="1" applyFont="1" applyBorder="1" applyAlignment="1">
      <alignment horizontal="right" vertical="center" wrapText="1"/>
      <protection/>
    </xf>
    <xf numFmtId="4" fontId="54" fillId="0" borderId="18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left" vertical="center" wrapText="1"/>
    </xf>
    <xf numFmtId="3" fontId="6" fillId="2" borderId="18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7" fillId="0" borderId="21" xfId="0" applyFont="1" applyBorder="1" applyAlignment="1">
      <alignment horizontal="right" vertical="center" wrapText="1"/>
    </xf>
    <xf numFmtId="3" fontId="57" fillId="2" borderId="22" xfId="0" applyNumberFormat="1" applyFont="1" applyFill="1" applyBorder="1" applyAlignment="1">
      <alignment horizontal="right" vertical="center" wrapText="1"/>
    </xf>
    <xf numFmtId="4" fontId="47" fillId="0" borderId="22" xfId="0" applyNumberFormat="1" applyFont="1" applyBorder="1" applyAlignment="1">
      <alignment horizontal="right" vertical="center" wrapText="1"/>
    </xf>
    <xf numFmtId="3" fontId="47" fillId="39" borderId="22" xfId="0" applyNumberFormat="1" applyFont="1" applyFill="1" applyBorder="1" applyAlignment="1">
      <alignment horizontal="right" vertical="center" wrapText="1"/>
    </xf>
    <xf numFmtId="3" fontId="47" fillId="2" borderId="22" xfId="0" applyNumberFormat="1" applyFont="1" applyFill="1" applyBorder="1" applyAlignment="1">
      <alignment horizontal="right" vertical="center" wrapText="1"/>
    </xf>
    <xf numFmtId="165" fontId="47" fillId="0" borderId="23" xfId="0" applyNumberFormat="1" applyFont="1" applyBorder="1" applyAlignment="1">
      <alignment horizontal="right" vertical="center" wrapText="1"/>
    </xf>
    <xf numFmtId="2" fontId="47" fillId="0" borderId="24" xfId="0" applyNumberFormat="1" applyFont="1" applyBorder="1" applyAlignment="1">
      <alignment horizontal="right" vertical="center" wrapText="1"/>
    </xf>
    <xf numFmtId="165" fontId="47" fillId="39" borderId="24" xfId="0" applyNumberFormat="1" applyFont="1" applyFill="1" applyBorder="1" applyAlignment="1">
      <alignment horizontal="right" vertical="center" wrapText="1"/>
    </xf>
    <xf numFmtId="165" fontId="47" fillId="4" borderId="25" xfId="0" applyNumberFormat="1" applyFont="1" applyFill="1" applyBorder="1" applyAlignment="1">
      <alignment horizontal="right" vertical="center" wrapText="1"/>
    </xf>
    <xf numFmtId="165" fontId="47" fillId="0" borderId="26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47" fillId="2" borderId="27" xfId="0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87" applyFont="1" applyBorder="1" applyAlignment="1">
      <alignment horizontal="center" vertical="center" wrapText="1"/>
      <protection/>
    </xf>
    <xf numFmtId="0" fontId="47" fillId="0" borderId="34" xfId="87" applyFont="1" applyBorder="1" applyAlignment="1">
      <alignment horizontal="center" vertical="center" wrapText="1"/>
      <protection/>
    </xf>
  </cellXfs>
  <cellStyles count="9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Гиперссылка 2 2" xfId="69"/>
    <cellStyle name="Гиперссылка 4" xfId="70"/>
    <cellStyle name="Currency" xfId="71"/>
    <cellStyle name="Currency [0]" xfId="72"/>
    <cellStyle name="Заголовок" xfId="73"/>
    <cellStyle name="Заголовок 1" xfId="74"/>
    <cellStyle name="Заголовок 2" xfId="75"/>
    <cellStyle name="Заголовок 3" xfId="76"/>
    <cellStyle name="Заголовок 4" xfId="77"/>
    <cellStyle name="ЗаголовокСтолбца" xfId="78"/>
    <cellStyle name="Значение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2" xfId="85"/>
    <cellStyle name="Обычный 12 2" xfId="86"/>
    <cellStyle name="Обычный 2" xfId="87"/>
    <cellStyle name="Обычный 2 2" xfId="88"/>
    <cellStyle name="Обычный 3" xfId="89"/>
    <cellStyle name="Обычный 3 3" xfId="90"/>
    <cellStyle name="Обычный 4" xfId="91"/>
    <cellStyle name="Обычный 5" xfId="92"/>
    <cellStyle name="Обычный 6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Стиль 1" xfId="99"/>
    <cellStyle name="Текст предупреждения" xfId="100"/>
    <cellStyle name="Comma" xfId="101"/>
    <cellStyle name="Comma [0]" xfId="102"/>
    <cellStyle name="Финансовый 2" xfId="103"/>
    <cellStyle name="Финансовый 3" xfId="104"/>
    <cellStyle name="Формула" xfId="105"/>
    <cellStyle name="ФормулаВБ_Мониторинг инвестиций" xfId="106"/>
    <cellStyle name="ФормулаНаКонтроль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25"/>
  <sheetViews>
    <sheetView tabSelected="1" zoomScale="80" zoomScaleNormal="80" zoomScalePageLayoutView="0" workbookViewId="0" topLeftCell="A1">
      <selection activeCell="W25" sqref="W25"/>
    </sheetView>
  </sheetViews>
  <sheetFormatPr defaultColWidth="9.140625" defaultRowHeight="15" outlineLevelCol="1"/>
  <cols>
    <col min="1" max="1" width="22.140625" style="0" customWidth="1"/>
    <col min="2" max="2" width="27.140625" style="0" customWidth="1"/>
    <col min="3" max="3" width="7.7109375" style="0" hidden="1" customWidth="1"/>
    <col min="4" max="4" width="21.140625" style="0" customWidth="1"/>
    <col min="5" max="5" width="10.421875" style="0" hidden="1" customWidth="1" outlineLevel="1"/>
    <col min="6" max="7" width="11.421875" style="0" hidden="1" customWidth="1" outlineLevel="1"/>
    <col min="8" max="8" width="11.00390625" style="0" hidden="1" customWidth="1" outlineLevel="1"/>
    <col min="9" max="9" width="17.8515625" style="0" hidden="1" customWidth="1" outlineLevel="1"/>
    <col min="10" max="10" width="13.8515625" style="0" hidden="1" customWidth="1" outlineLevel="1"/>
    <col min="11" max="11" width="35.421875" style="0" customWidth="1" collapsed="1"/>
    <col min="12" max="12" width="17.00390625" style="0" hidden="1" customWidth="1" outlineLevel="1"/>
    <col min="13" max="13" width="13.140625" style="0" hidden="1" customWidth="1" outlineLevel="1"/>
    <col min="14" max="14" width="17.421875" style="0" hidden="1" customWidth="1" outlineLevel="1"/>
    <col min="15" max="15" width="16.7109375" style="0" hidden="1" customWidth="1" outlineLevel="1"/>
    <col min="16" max="16" width="16.00390625" style="0" hidden="1" customWidth="1" outlineLevel="1"/>
    <col min="17" max="17" width="9.140625" style="0" customWidth="1" collapsed="1"/>
  </cols>
  <sheetData>
    <row r="1" ht="15">
      <c r="A1" s="1" t="s">
        <v>0</v>
      </c>
    </row>
    <row r="3" spans="1:16" ht="15.75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5" ht="15.75" thickBot="1">
      <c r="A4" s="2"/>
      <c r="B4" s="2"/>
      <c r="C4" s="2"/>
      <c r="D4" s="49"/>
      <c r="E4" s="49"/>
      <c r="F4" s="49"/>
      <c r="G4" s="49"/>
      <c r="H4" s="49"/>
      <c r="I4" s="2"/>
      <c r="J4" s="2"/>
      <c r="K4" s="2"/>
      <c r="L4" s="2"/>
      <c r="M4" s="2"/>
      <c r="N4" s="2"/>
      <c r="O4" s="2"/>
    </row>
    <row r="5" spans="1:16" s="3" customFormat="1" ht="32.25" customHeight="1">
      <c r="A5" s="50" t="s">
        <v>30</v>
      </c>
      <c r="B5" s="52" t="s">
        <v>1</v>
      </c>
      <c r="C5" s="54" t="s">
        <v>2</v>
      </c>
      <c r="D5" s="55"/>
      <c r="E5" s="55"/>
      <c r="F5" s="55"/>
      <c r="G5" s="54" t="s">
        <v>3</v>
      </c>
      <c r="H5" s="55"/>
      <c r="I5" s="55"/>
      <c r="J5" s="56"/>
      <c r="K5" s="52" t="s">
        <v>4</v>
      </c>
      <c r="L5" s="57" t="s">
        <v>5</v>
      </c>
      <c r="M5" s="58"/>
      <c r="N5" s="58"/>
      <c r="O5" s="58"/>
      <c r="P5" s="59" t="s">
        <v>6</v>
      </c>
    </row>
    <row r="6" spans="1:16" s="3" customFormat="1" ht="28.5" customHeight="1">
      <c r="A6" s="51"/>
      <c r="B6" s="53"/>
      <c r="C6" s="4" t="s">
        <v>7</v>
      </c>
      <c r="D6" s="5" t="s">
        <v>29</v>
      </c>
      <c r="E6" s="4" t="s">
        <v>8</v>
      </c>
      <c r="F6" s="5" t="s">
        <v>9</v>
      </c>
      <c r="G6" s="4" t="s">
        <v>10</v>
      </c>
      <c r="H6" s="4" t="s">
        <v>11</v>
      </c>
      <c r="I6" s="6" t="s">
        <v>12</v>
      </c>
      <c r="J6" s="6" t="s">
        <v>13</v>
      </c>
      <c r="K6" s="53"/>
      <c r="L6" s="7" t="s">
        <v>14</v>
      </c>
      <c r="M6" s="4" t="s">
        <v>15</v>
      </c>
      <c r="N6" s="8" t="s">
        <v>12</v>
      </c>
      <c r="O6" s="9" t="s">
        <v>13</v>
      </c>
      <c r="P6" s="60"/>
    </row>
    <row r="7" spans="1:16" s="2" customFormat="1" ht="15">
      <c r="A7" s="10" t="s">
        <v>16</v>
      </c>
      <c r="B7" s="11">
        <v>2542033</v>
      </c>
      <c r="C7" s="12">
        <f>D7*100/B7</f>
        <v>2.1137412456879985</v>
      </c>
      <c r="D7" s="13">
        <f>E7+F7</f>
        <v>53732</v>
      </c>
      <c r="E7" s="14">
        <v>53732</v>
      </c>
      <c r="F7" s="15">
        <v>0</v>
      </c>
      <c r="G7" s="16">
        <v>2.14464</v>
      </c>
      <c r="H7" s="17">
        <v>1.90825</v>
      </c>
      <c r="I7" s="18">
        <f>ROUND(E7*G7,2)+ROUND(F7*H7,2)</f>
        <v>115235.8</v>
      </c>
      <c r="J7" s="18">
        <f>ROUND(ROUND(E7*G7,2)*1.18,2)+ROUND(ROUND(F7*H7,2)*1.18,2)</f>
        <v>135978.24</v>
      </c>
      <c r="K7" s="11">
        <f aca="true" t="shared" si="0" ref="K7:K19">B7-D7</f>
        <v>2488301</v>
      </c>
      <c r="L7" s="19">
        <f>K7</f>
        <v>2488301</v>
      </c>
      <c r="M7" s="20">
        <v>0.7561</v>
      </c>
      <c r="N7" s="21">
        <f>ROUND(L7*M7,2)</f>
        <v>1881404.39</v>
      </c>
      <c r="O7" s="22">
        <f>ROUND(L7*M7,2)*1.18</f>
        <v>2220057.1802</v>
      </c>
      <c r="P7" s="23">
        <f>O7-J7</f>
        <v>2084078.9401999998</v>
      </c>
    </row>
    <row r="8" spans="1:16" s="2" customFormat="1" ht="15">
      <c r="A8" s="10" t="s">
        <v>17</v>
      </c>
      <c r="B8" s="11">
        <v>2445450</v>
      </c>
      <c r="C8" s="12">
        <f aca="true" t="shared" si="1" ref="C8:C18">D8*100/B8</f>
        <v>1.9451225745772762</v>
      </c>
      <c r="D8" s="13">
        <f aca="true" t="shared" si="2" ref="D8:D18">E8+F8</f>
        <v>47567</v>
      </c>
      <c r="E8" s="14">
        <v>47567</v>
      </c>
      <c r="F8" s="15">
        <v>0</v>
      </c>
      <c r="G8" s="16">
        <v>2.0554</v>
      </c>
      <c r="H8" s="16">
        <v>1.81464</v>
      </c>
      <c r="I8" s="18">
        <f aca="true" t="shared" si="3" ref="I8:I18">ROUND(E8*G8,2)+ROUND(F8*H8,2)</f>
        <v>97769.21</v>
      </c>
      <c r="J8" s="18">
        <f aca="true" t="shared" si="4" ref="J8:J18">ROUND(ROUND(E8*G8,2)*1.18,2)+ROUND(ROUND(F8*H8,2)*1.18,2)</f>
        <v>115367.67</v>
      </c>
      <c r="K8" s="11">
        <f t="shared" si="0"/>
        <v>2397883</v>
      </c>
      <c r="L8" s="19">
        <f aca="true" t="shared" si="5" ref="L8:L18">K8</f>
        <v>2397883</v>
      </c>
      <c r="M8" s="20">
        <v>0.7561</v>
      </c>
      <c r="N8" s="21">
        <f aca="true" t="shared" si="6" ref="N8:N18">ROUND(L8*M8,2)</f>
        <v>1813039.34</v>
      </c>
      <c r="O8" s="22">
        <f>ROUND(L8*M8,2)*1.18</f>
        <v>2139386.4212</v>
      </c>
      <c r="P8" s="23">
        <f aca="true" t="shared" si="7" ref="P8:P18">O8-J8</f>
        <v>2024018.7512000003</v>
      </c>
    </row>
    <row r="9" spans="1:16" s="2" customFormat="1" ht="15">
      <c r="A9" s="10" t="s">
        <v>18</v>
      </c>
      <c r="B9" s="11">
        <v>2544134</v>
      </c>
      <c r="C9" s="12">
        <f t="shared" si="1"/>
        <v>2.065182101257245</v>
      </c>
      <c r="D9" s="13">
        <f t="shared" si="2"/>
        <v>52541</v>
      </c>
      <c r="E9" s="14">
        <v>52541</v>
      </c>
      <c r="F9" s="15">
        <v>0</v>
      </c>
      <c r="G9" s="16">
        <v>2.19461</v>
      </c>
      <c r="H9" s="17">
        <v>1.96064</v>
      </c>
      <c r="I9" s="18">
        <f t="shared" si="3"/>
        <v>115307</v>
      </c>
      <c r="J9" s="18">
        <f t="shared" si="4"/>
        <v>136062.26</v>
      </c>
      <c r="K9" s="11">
        <f t="shared" si="0"/>
        <v>2491593</v>
      </c>
      <c r="L9" s="19">
        <f t="shared" si="5"/>
        <v>2491593</v>
      </c>
      <c r="M9" s="20">
        <v>0.7561</v>
      </c>
      <c r="N9" s="21">
        <f t="shared" si="6"/>
        <v>1883893.47</v>
      </c>
      <c r="O9" s="22">
        <f aca="true" t="shared" si="8" ref="O9:O18">ROUND(L9*M9,2)*1.18</f>
        <v>2222994.2945999997</v>
      </c>
      <c r="P9" s="23">
        <f t="shared" si="7"/>
        <v>2086932.0345999997</v>
      </c>
    </row>
    <row r="10" spans="1:16" s="2" customFormat="1" ht="15">
      <c r="A10" s="10" t="s">
        <v>19</v>
      </c>
      <c r="B10" s="11">
        <v>2244110</v>
      </c>
      <c r="C10" s="12">
        <f t="shared" si="1"/>
        <v>2.1025707295988165</v>
      </c>
      <c r="D10" s="13">
        <f t="shared" si="2"/>
        <v>47184</v>
      </c>
      <c r="E10" s="14">
        <v>47184</v>
      </c>
      <c r="F10" s="13">
        <v>0</v>
      </c>
      <c r="G10" s="24">
        <v>2.20564</v>
      </c>
      <c r="H10" s="24">
        <v>1.9722</v>
      </c>
      <c r="I10" s="18">
        <f t="shared" si="3"/>
        <v>104070.92</v>
      </c>
      <c r="J10" s="18">
        <f t="shared" si="4"/>
        <v>122803.69</v>
      </c>
      <c r="K10" s="11">
        <f t="shared" si="0"/>
        <v>2196926</v>
      </c>
      <c r="L10" s="19">
        <f t="shared" si="5"/>
        <v>2196926</v>
      </c>
      <c r="M10" s="20">
        <v>0.7561</v>
      </c>
      <c r="N10" s="21">
        <f t="shared" si="6"/>
        <v>1661095.75</v>
      </c>
      <c r="O10" s="22">
        <f t="shared" si="8"/>
        <v>1960092.9849999999</v>
      </c>
      <c r="P10" s="23">
        <f t="shared" si="7"/>
        <v>1837289.295</v>
      </c>
    </row>
    <row r="11" spans="1:16" s="2" customFormat="1" ht="14.25" customHeight="1">
      <c r="A11" s="10" t="s">
        <v>20</v>
      </c>
      <c r="B11" s="11">
        <v>1885274</v>
      </c>
      <c r="C11" s="12">
        <f t="shared" si="1"/>
        <v>2.0357783537034937</v>
      </c>
      <c r="D11" s="13">
        <f t="shared" si="2"/>
        <v>38380</v>
      </c>
      <c r="E11" s="14">
        <v>38380</v>
      </c>
      <c r="F11" s="13">
        <v>0</v>
      </c>
      <c r="G11" s="24">
        <v>2.1766</v>
      </c>
      <c r="H11" s="17">
        <v>1.94173</v>
      </c>
      <c r="I11" s="18">
        <f t="shared" si="3"/>
        <v>83537.91</v>
      </c>
      <c r="J11" s="18">
        <f t="shared" si="4"/>
        <v>98574.73</v>
      </c>
      <c r="K11" s="11">
        <f t="shared" si="0"/>
        <v>1846894</v>
      </c>
      <c r="L11" s="19">
        <f t="shared" si="5"/>
        <v>1846894</v>
      </c>
      <c r="M11" s="20">
        <v>0.7561</v>
      </c>
      <c r="N11" s="21">
        <f t="shared" si="6"/>
        <v>1396436.55</v>
      </c>
      <c r="O11" s="22">
        <f t="shared" si="8"/>
        <v>1647795.129</v>
      </c>
      <c r="P11" s="23">
        <f t="shared" si="7"/>
        <v>1549220.399</v>
      </c>
    </row>
    <row r="12" spans="1:16" s="2" customFormat="1" ht="15">
      <c r="A12" s="10" t="s">
        <v>21</v>
      </c>
      <c r="B12" s="11">
        <v>2064778</v>
      </c>
      <c r="C12" s="12">
        <f t="shared" si="1"/>
        <v>2.2461978963355866</v>
      </c>
      <c r="D12" s="13">
        <f t="shared" si="2"/>
        <v>46379</v>
      </c>
      <c r="E12" s="14">
        <v>46379</v>
      </c>
      <c r="F12" s="13">
        <v>0</v>
      </c>
      <c r="G12" s="24">
        <v>2.14055</v>
      </c>
      <c r="H12" s="17">
        <v>1.90394</v>
      </c>
      <c r="I12" s="18">
        <f t="shared" si="3"/>
        <v>99276.57</v>
      </c>
      <c r="J12" s="18">
        <f t="shared" si="4"/>
        <v>117146.35</v>
      </c>
      <c r="K12" s="11">
        <f t="shared" si="0"/>
        <v>2018399</v>
      </c>
      <c r="L12" s="19">
        <f t="shared" si="5"/>
        <v>2018399</v>
      </c>
      <c r="M12" s="20">
        <v>0.7561</v>
      </c>
      <c r="N12" s="21">
        <f t="shared" si="6"/>
        <v>1526111.48</v>
      </c>
      <c r="O12" s="22">
        <f t="shared" si="8"/>
        <v>1800811.5463999999</v>
      </c>
      <c r="P12" s="23">
        <f t="shared" si="7"/>
        <v>1683665.1963999998</v>
      </c>
    </row>
    <row r="13" spans="1:16" s="2" customFormat="1" ht="15">
      <c r="A13" s="10" t="s">
        <v>22</v>
      </c>
      <c r="B13" s="11">
        <v>2246299</v>
      </c>
      <c r="C13" s="12">
        <f t="shared" si="1"/>
        <v>2.2951975671983114</v>
      </c>
      <c r="D13" s="13">
        <f t="shared" si="2"/>
        <v>51557</v>
      </c>
      <c r="E13" s="14">
        <v>51557</v>
      </c>
      <c r="F13" s="13">
        <v>0</v>
      </c>
      <c r="G13" s="24">
        <v>2.21969</v>
      </c>
      <c r="H13" s="17">
        <v>1.98638</v>
      </c>
      <c r="I13" s="18">
        <f t="shared" si="3"/>
        <v>114440.56</v>
      </c>
      <c r="J13" s="18">
        <f t="shared" si="4"/>
        <v>135039.86</v>
      </c>
      <c r="K13" s="11">
        <f t="shared" si="0"/>
        <v>2194742</v>
      </c>
      <c r="L13" s="19">
        <f t="shared" si="5"/>
        <v>2194742</v>
      </c>
      <c r="M13" s="20">
        <v>0.76329</v>
      </c>
      <c r="N13" s="21">
        <f t="shared" si="6"/>
        <v>1675224.62</v>
      </c>
      <c r="O13" s="22">
        <f t="shared" si="8"/>
        <v>1976765.0516000001</v>
      </c>
      <c r="P13" s="23">
        <f t="shared" si="7"/>
        <v>1841725.1916</v>
      </c>
    </row>
    <row r="14" spans="1:16" s="2" customFormat="1" ht="15">
      <c r="A14" s="10" t="s">
        <v>23</v>
      </c>
      <c r="B14" s="11">
        <v>2240561</v>
      </c>
      <c r="C14" s="12">
        <f t="shared" si="1"/>
        <v>2.245151995415434</v>
      </c>
      <c r="D14" s="13">
        <f t="shared" si="2"/>
        <v>50304</v>
      </c>
      <c r="E14" s="25">
        <v>50304</v>
      </c>
      <c r="F14" s="13">
        <v>0</v>
      </c>
      <c r="G14" s="26">
        <v>2.31461</v>
      </c>
      <c r="H14" s="27">
        <v>2.0859</v>
      </c>
      <c r="I14" s="18">
        <f t="shared" si="3"/>
        <v>116434.14</v>
      </c>
      <c r="J14" s="18">
        <f t="shared" si="4"/>
        <v>137392.29</v>
      </c>
      <c r="K14" s="11">
        <f t="shared" si="0"/>
        <v>2190257</v>
      </c>
      <c r="L14" s="19">
        <f t="shared" si="5"/>
        <v>2190257</v>
      </c>
      <c r="M14" s="20">
        <v>0.76329</v>
      </c>
      <c r="N14" s="21">
        <f t="shared" si="6"/>
        <v>1671801.27</v>
      </c>
      <c r="O14" s="22">
        <f t="shared" si="8"/>
        <v>1972725.4985999998</v>
      </c>
      <c r="P14" s="23">
        <f t="shared" si="7"/>
        <v>1835333.2085999998</v>
      </c>
    </row>
    <row r="15" spans="1:16" s="2" customFormat="1" ht="15.75" customHeight="1">
      <c r="A15" s="10" t="s">
        <v>24</v>
      </c>
      <c r="B15" s="28">
        <v>2014434</v>
      </c>
      <c r="C15" s="12">
        <f t="shared" si="1"/>
        <v>2.495341123114483</v>
      </c>
      <c r="D15" s="15">
        <f t="shared" si="2"/>
        <v>50267</v>
      </c>
      <c r="E15" s="25">
        <v>50267</v>
      </c>
      <c r="F15" s="13">
        <v>0</v>
      </c>
      <c r="G15" s="29">
        <v>2.32899</v>
      </c>
      <c r="H15" s="30">
        <v>2.10098</v>
      </c>
      <c r="I15" s="18">
        <f t="shared" si="3"/>
        <v>117071.34</v>
      </c>
      <c r="J15" s="18">
        <f t="shared" si="4"/>
        <v>138144.18</v>
      </c>
      <c r="K15" s="11">
        <f t="shared" si="0"/>
        <v>1964167</v>
      </c>
      <c r="L15" s="19">
        <f t="shared" si="5"/>
        <v>1964167</v>
      </c>
      <c r="M15" s="20">
        <v>0.76329</v>
      </c>
      <c r="N15" s="21">
        <f t="shared" si="6"/>
        <v>1499229.03</v>
      </c>
      <c r="O15" s="22">
        <f t="shared" si="8"/>
        <v>1769090.2554</v>
      </c>
      <c r="P15" s="23">
        <f t="shared" si="7"/>
        <v>1630946.0754</v>
      </c>
    </row>
    <row r="16" spans="1:16" s="2" customFormat="1" ht="15">
      <c r="A16" s="10" t="s">
        <v>25</v>
      </c>
      <c r="B16" s="28">
        <v>2408081</v>
      </c>
      <c r="C16" s="12">
        <f t="shared" si="1"/>
        <v>2.5855857838669047</v>
      </c>
      <c r="D16" s="15">
        <f t="shared" si="2"/>
        <v>62263</v>
      </c>
      <c r="E16" s="25">
        <v>62263</v>
      </c>
      <c r="F16" s="13">
        <v>0</v>
      </c>
      <c r="G16" s="29">
        <v>2.24529</v>
      </c>
      <c r="H16" s="30">
        <v>2.01325</v>
      </c>
      <c r="I16" s="18">
        <f t="shared" si="3"/>
        <v>139798.49</v>
      </c>
      <c r="J16" s="18">
        <f t="shared" si="4"/>
        <v>164962.22</v>
      </c>
      <c r="K16" s="11">
        <f t="shared" si="0"/>
        <v>2345818</v>
      </c>
      <c r="L16" s="19">
        <f t="shared" si="5"/>
        <v>2345818</v>
      </c>
      <c r="M16" s="20">
        <v>0.76329</v>
      </c>
      <c r="N16" s="21">
        <f t="shared" si="6"/>
        <v>1790539.42</v>
      </c>
      <c r="O16" s="22">
        <f t="shared" si="8"/>
        <v>2112836.5155999996</v>
      </c>
      <c r="P16" s="23">
        <f t="shared" si="7"/>
        <v>1947874.2955999996</v>
      </c>
    </row>
    <row r="17" spans="1:16" s="2" customFormat="1" ht="15">
      <c r="A17" s="10" t="s">
        <v>26</v>
      </c>
      <c r="B17" s="28">
        <v>2571193</v>
      </c>
      <c r="C17" s="31">
        <f t="shared" si="1"/>
        <v>2.575069238287441</v>
      </c>
      <c r="D17" s="15">
        <f t="shared" si="2"/>
        <v>66210</v>
      </c>
      <c r="E17" s="25">
        <v>66210</v>
      </c>
      <c r="F17" s="13">
        <v>0</v>
      </c>
      <c r="G17" s="29">
        <v>2.20809</v>
      </c>
      <c r="H17" s="30">
        <v>1.97424</v>
      </c>
      <c r="I17" s="18">
        <f t="shared" si="3"/>
        <v>146197.64</v>
      </c>
      <c r="J17" s="18">
        <f t="shared" si="4"/>
        <v>172513.22</v>
      </c>
      <c r="K17" s="11">
        <f t="shared" si="0"/>
        <v>2504983</v>
      </c>
      <c r="L17" s="19">
        <f t="shared" si="5"/>
        <v>2504983</v>
      </c>
      <c r="M17" s="20">
        <v>0.76329</v>
      </c>
      <c r="N17" s="21">
        <f t="shared" si="6"/>
        <v>1912028.47</v>
      </c>
      <c r="O17" s="22">
        <f t="shared" si="8"/>
        <v>2256193.5946</v>
      </c>
      <c r="P17" s="23">
        <f t="shared" si="7"/>
        <v>2083680.3746</v>
      </c>
    </row>
    <row r="18" spans="1:16" s="34" customFormat="1" ht="15.75" thickBot="1">
      <c r="A18" s="32" t="s">
        <v>27</v>
      </c>
      <c r="B18" s="28">
        <v>2777385</v>
      </c>
      <c r="C18" s="12">
        <f t="shared" si="1"/>
        <v>2.4798146457909147</v>
      </c>
      <c r="D18" s="15">
        <f t="shared" si="2"/>
        <v>68874</v>
      </c>
      <c r="E18" s="25">
        <v>68874</v>
      </c>
      <c r="F18" s="13">
        <v>0</v>
      </c>
      <c r="G18" s="29">
        <v>2.10342</v>
      </c>
      <c r="H18" s="30">
        <v>1.8645</v>
      </c>
      <c r="I18" s="18">
        <f t="shared" si="3"/>
        <v>144870.95</v>
      </c>
      <c r="J18" s="18">
        <f t="shared" si="4"/>
        <v>170947.72</v>
      </c>
      <c r="K18" s="33">
        <f t="shared" si="0"/>
        <v>2708511</v>
      </c>
      <c r="L18" s="19">
        <f t="shared" si="5"/>
        <v>2708511</v>
      </c>
      <c r="M18" s="20">
        <v>0.76329</v>
      </c>
      <c r="N18" s="21">
        <f t="shared" si="6"/>
        <v>2067379.36</v>
      </c>
      <c r="O18" s="22">
        <f t="shared" si="8"/>
        <v>2439507.6448</v>
      </c>
      <c r="P18" s="23">
        <f t="shared" si="7"/>
        <v>2268559.9247999997</v>
      </c>
    </row>
    <row r="19" spans="1:16" s="3" customFormat="1" ht="21.75" customHeight="1" thickBot="1">
      <c r="A19" s="35" t="s">
        <v>28</v>
      </c>
      <c r="B19" s="36">
        <f>SUM(B7:B18)</f>
        <v>27983732</v>
      </c>
      <c r="C19" s="37"/>
      <c r="D19" s="38">
        <f>SUM(D7:D18)</f>
        <v>635258</v>
      </c>
      <c r="E19" s="37"/>
      <c r="F19" s="38">
        <f>SUM(F7:F18)</f>
        <v>0</v>
      </c>
      <c r="G19" s="38"/>
      <c r="H19" s="37">
        <f>SUMPRODUCT(H7:H18,D7:D18)/D19</f>
        <v>1.9601164072707469</v>
      </c>
      <c r="I19" s="37">
        <f>SUM(I7:I18)</f>
        <v>1394010.53</v>
      </c>
      <c r="J19" s="37">
        <f>SUM(J7:J18)</f>
        <v>1644932.43</v>
      </c>
      <c r="K19" s="39">
        <f t="shared" si="0"/>
        <v>27348474</v>
      </c>
      <c r="L19" s="40">
        <f>SUM(L7:L18)</f>
        <v>27348474</v>
      </c>
      <c r="M19" s="41"/>
      <c r="N19" s="42">
        <f>SUM(N7:N18)</f>
        <v>20778183.15</v>
      </c>
      <c r="O19" s="43">
        <f>SUM(O7:O18)</f>
        <v>24518256.117</v>
      </c>
      <c r="P19" s="44">
        <f>SUM(P7:P18)</f>
        <v>22873323.687000003</v>
      </c>
    </row>
    <row r="20" spans="12:14" ht="15">
      <c r="L20" s="45"/>
      <c r="M20" s="46"/>
      <c r="N20" s="46"/>
    </row>
    <row r="25" ht="15">
      <c r="P25" s="47"/>
    </row>
  </sheetData>
  <sheetProtection/>
  <mergeCells count="9">
    <mergeCell ref="A3:P3"/>
    <mergeCell ref="D4:H4"/>
    <mergeCell ref="A5:A6"/>
    <mergeCell ref="B5:B6"/>
    <mergeCell ref="C5:F5"/>
    <mergeCell ref="G5:J5"/>
    <mergeCell ref="K5:K6"/>
    <mergeCell ref="L5:O5"/>
    <mergeCell ref="P5:P6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Василенко</dc:creator>
  <cp:keywords/>
  <dc:description/>
  <cp:lastModifiedBy>Евгения Василенко</cp:lastModifiedBy>
  <dcterms:created xsi:type="dcterms:W3CDTF">2017-01-25T13:39:20Z</dcterms:created>
  <dcterms:modified xsi:type="dcterms:W3CDTF">2017-01-25T13:46:29Z</dcterms:modified>
  <cp:category/>
  <cp:version/>
  <cp:contentType/>
  <cp:contentStatus/>
</cp:coreProperties>
</file>